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<sst xmlns="http://schemas.openxmlformats.org/spreadsheetml/2006/main" count="195" uniqueCount="194">
  <si>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</si>
  <si>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</si>
  <si>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</si>
  <si>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</si>
  <si>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</si>
  <si>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</si>
  <si>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</si>
  <si>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</si>
  <si>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</si>
  <si>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</si>
  <si>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</si>
  <si>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</si>
  <si>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</si>
  <si>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</si>
  <si>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</si>
  <si>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</si>
  <si>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</si>
  <si>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</si>
  <si>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</si>
  <si>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</si>
  <si>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</si>
  <si>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</si>
  <si>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</si>
  <si>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</si>
  <si>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</si>
  <si>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</si>
  <si>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</si>
  <si>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</si>
  <si>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</si>
  <si>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</si>
  <si>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</si>
  <si>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</si>
  <si>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</si>
  <si>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</si>
  <si>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</si>
  <si>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</si>
  <si>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</si>
  <si>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</si>
  <si>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</si>
  <si>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</si>
  <si>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</si>
  <si>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</si>
  <si>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</si>
  <si>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</si>
  <si>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</si>
  <si>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</si>
  <si>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</si>
  <si>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</si>
  <si>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</si>
  <si>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</si>
  <si>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</si>
  <si>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</si>
  <si>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</si>
  <si>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</si>
  <si>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</si>
  <si>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</si>
  <si>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</si>
  <si>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</si>
  <si>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</si>
  <si>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</si>
  <si>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</si>
  <si>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</si>
  <si>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</si>
  <si>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</si>
  <si>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</si>
  <si>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</si>
  <si>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</si>
  <si>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</si>
  <si>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</si>
  <si>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</si>
  <si>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</si>
  <si>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</si>
  <si>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</si>
  <si>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</si>
  <si>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</si>
  <si>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</si>
  <si>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</si>
  <si>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</si>
  <si>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</si>
  <si>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</si>
  <si>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</si>
  <si>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</si>
  <si>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</si>
  <si>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</si>
  <si>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</si>
  <si>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</si>
  <si>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</si>
  <si>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</si>
  <si>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</si>
  <si>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</si>
  <si>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</si>
  <si>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</si>
  <si>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</si>
  <si>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</si>
  <si>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</si>
  <si>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</si>
  <si>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</si>
  <si>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</si>
  <si>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</si>
  <si>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</si>
  <si>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</si>
  <si>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</si>
  <si>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</si>
  <si>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</si>
  <si>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</si>
  <si>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</si>
  <si>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</si>
  <si>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</si>
  <si>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</si>
  <si>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</si>
  <si>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</si>
  <si>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</si>
  <si>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</si>
  <si>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</si>
  <si>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</si>
  <si>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</si>
  <si>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</si>
  <si>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</si>
  <si>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</si>
  <si>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</si>
  <si>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</si>
  <si>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</si>
  <si>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</si>
  <si>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</si>
  <si>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</si>
  <si>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</si>
  <si>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</si>
  <si>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</si>
  <si>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</si>
  <si>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</si>
  <si>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</si>
  <si>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</si>
  <si>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</si>
  <si>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</si>
  <si>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</si>
  <si>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</si>
  <si>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</si>
  <si>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</si>
  <si>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</si>
  <si>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</si>
  <si>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</si>
  <si>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</si>
  <si>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</si>
  <si>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</si>
  <si>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</si>
  <si>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</si>
  <si>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</si>
  <si>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</si>
  <si>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</si>
  <si>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</si>
  <si>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</si>
  <si>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</si>
  <si>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</si>
  <si>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</si>
  <si>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</si>
  <si>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</si>
  <si>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</si>
  <si>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</si>
  <si>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</si>
  <si>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</si>
  <si>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</si>
  <si>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</si>
  <si>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</si>
  <si>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</si>
  <si>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</si>
  <si>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</si>
  <si>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</si>
  <si>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</si>
  <si>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</si>
  <si>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</si>
  <si>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</si>
  <si>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</si>
  <si>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</si>
  <si>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</si>
  <si>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</si>
  <si>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</si>
  <si>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</si>
  <si>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</si>
  <si>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</si>
  <si>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</si>
  <si>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</si>
  <si>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</si>
  <si>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</si>
  <si>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</si>
  <si>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</si>
  <si>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</si>
  <si>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</si>
  <si>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</si>
  <si>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</si>
  <si>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</si>
  <si>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</si>
  <si>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</si>
  <si>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утримання та оновлення майна парків та скверів</t>
  </si>
  <si>
    <t>Профінансовано станом на 18.05.2018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</si>
</sst>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107">
      <selection activeCell="AF118" sqref="AF118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18" t="s">
        <v>24</v>
      </c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2:30" ht="6.75" customHeight="1" thickBot="1">
      <c r="B3" s="7"/>
      <c r="C3" s="7"/>
      <c r="AD3" s="19"/>
    </row>
    <row r="4" spans="1:33" ht="12.75">
      <c r="A4" s="120" t="s">
        <v>16</v>
      </c>
      <c r="B4" s="122" t="s">
        <v>17</v>
      </c>
      <c r="C4" s="124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5" t="s">
        <v>66</v>
      </c>
      <c r="AD4" s="113" t="s">
        <v>67</v>
      </c>
      <c r="AE4" s="105" t="s">
        <v>150</v>
      </c>
      <c r="AF4" s="113" t="s">
        <v>193</v>
      </c>
      <c r="AG4" s="111" t="s">
        <v>190</v>
      </c>
    </row>
    <row r="5" spans="1:33" ht="41.25" customHeight="1" thickBot="1">
      <c r="A5" s="121"/>
      <c r="B5" s="123"/>
      <c r="C5" s="123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6"/>
      <c r="AD5" s="127"/>
      <c r="AE5" s="109" t="s">
        <v>149</v>
      </c>
      <c r="AF5" s="114"/>
      <c r="AG5" s="112"/>
    </row>
    <row r="6" spans="1:33" ht="30">
      <c r="A6" s="33" t="s">
        <v>28</v>
      </c>
      <c r="B6" s="38" t="s">
        <v>101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SUM(AD7:AD55)</f>
        <v>17168968.849999998</v>
      </c>
      <c r="AE6" s="102">
        <f>AD6</f>
        <v>17168968.849999998</v>
      </c>
      <c r="AF6" s="39">
        <f>BG6</f>
        <v>0</v>
      </c>
      <c r="AG6" s="103">
        <f>AF6/C6*100</f>
        <v>0</v>
      </c>
    </row>
    <row r="7" spans="1:33" ht="27.75">
      <c r="A7" s="21" t="s">
        <v>2</v>
      </c>
      <c r="B7" s="54" t="s">
        <v>68</v>
      </c>
      <c r="C7" s="41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5"/>
      <c r="AG7" s="88">
        <f>AF7/C7*100</f>
        <v>0</v>
      </c>
    </row>
    <row r="8" spans="1:33" ht="27.75">
      <c r="A8" s="21" t="s">
        <v>50</v>
      </c>
      <c r="B8" s="54" t="s">
        <v>69</v>
      </c>
      <c r="C8" s="41">
        <f aca="true" t="shared" si="0" ref="C8:C55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5">AD8</f>
        <v>400000</v>
      </c>
      <c r="AF8" s="15"/>
      <c r="AG8" s="88">
        <f aca="true" t="shared" si="2" ref="AG8:AG71">AF8/C8*100</f>
        <v>0</v>
      </c>
    </row>
    <row r="9" spans="1:33" ht="27.75">
      <c r="A9" s="21" t="s">
        <v>51</v>
      </c>
      <c r="B9" s="54" t="s">
        <v>70</v>
      </c>
      <c r="C9" s="41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5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41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5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41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5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41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5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41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5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41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5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41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5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41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5"/>
      <c r="AG16" s="88">
        <f t="shared" si="2"/>
        <v>0</v>
      </c>
    </row>
    <row r="17" spans="1:33" ht="13.5">
      <c r="A17" s="21" t="s">
        <v>52</v>
      </c>
      <c r="B17" s="54" t="s">
        <v>78</v>
      </c>
      <c r="C17" s="41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41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5"/>
      <c r="AG18" s="88">
        <f t="shared" si="2"/>
        <v>0</v>
      </c>
    </row>
    <row r="19" spans="1:33" ht="13.5">
      <c r="A19" s="21" t="s">
        <v>103</v>
      </c>
      <c r="B19" s="54" t="s">
        <v>80</v>
      </c>
      <c r="C19" s="41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5"/>
      <c r="AG19" s="88">
        <f t="shared" si="2"/>
        <v>0</v>
      </c>
    </row>
    <row r="20" spans="1:33" ht="13.5">
      <c r="A20" s="21" t="s">
        <v>104</v>
      </c>
      <c r="B20" s="54" t="s">
        <v>81</v>
      </c>
      <c r="C20" s="41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5"/>
      <c r="AG20" s="88">
        <f t="shared" si="2"/>
        <v>0</v>
      </c>
    </row>
    <row r="21" spans="1:33" ht="13.5">
      <c r="A21" s="21" t="s">
        <v>105</v>
      </c>
      <c r="B21" s="54" t="s">
        <v>82</v>
      </c>
      <c r="C21" s="41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5"/>
      <c r="AG21" s="88">
        <f t="shared" si="2"/>
        <v>0</v>
      </c>
    </row>
    <row r="22" spans="1:33" ht="27.75">
      <c r="A22" s="21" t="s">
        <v>106</v>
      </c>
      <c r="B22" s="54" t="s">
        <v>83</v>
      </c>
      <c r="C22" s="41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5"/>
      <c r="AG22" s="88">
        <f t="shared" si="2"/>
        <v>0</v>
      </c>
    </row>
    <row r="23" spans="1:33" ht="27.75">
      <c r="A23" s="21" t="s">
        <v>107</v>
      </c>
      <c r="B23" s="54" t="s">
        <v>84</v>
      </c>
      <c r="C23" s="41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5"/>
      <c r="AG23" s="88">
        <f t="shared" si="2"/>
        <v>0</v>
      </c>
    </row>
    <row r="24" spans="1:33" ht="27.75">
      <c r="A24" s="21" t="s">
        <v>108</v>
      </c>
      <c r="B24" s="54" t="s">
        <v>85</v>
      </c>
      <c r="C24" s="41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5"/>
      <c r="AG24" s="88">
        <f t="shared" si="2"/>
        <v>0</v>
      </c>
    </row>
    <row r="25" spans="1:33" ht="27.75">
      <c r="A25" s="21" t="s">
        <v>109</v>
      </c>
      <c r="B25" s="54" t="s">
        <v>86</v>
      </c>
      <c r="C25" s="41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5"/>
      <c r="AG25" s="88">
        <f t="shared" si="2"/>
        <v>0</v>
      </c>
    </row>
    <row r="26" spans="1:33" ht="27.75">
      <c r="A26" s="21" t="s">
        <v>110</v>
      </c>
      <c r="B26" s="54" t="s">
        <v>87</v>
      </c>
      <c r="C26" s="41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5"/>
      <c r="AG26" s="88">
        <f t="shared" si="2"/>
        <v>0</v>
      </c>
    </row>
    <row r="27" spans="1:33" ht="27.75">
      <c r="A27" s="21" t="s">
        <v>111</v>
      </c>
      <c r="B27" s="54" t="s">
        <v>88</v>
      </c>
      <c r="C27" s="41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5"/>
      <c r="AG27" s="88">
        <f t="shared" si="2"/>
        <v>0</v>
      </c>
    </row>
    <row r="28" spans="1:33" ht="13.5">
      <c r="A28" s="21" t="s">
        <v>112</v>
      </c>
      <c r="B28" s="54" t="s">
        <v>89</v>
      </c>
      <c r="C28" s="41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5"/>
      <c r="AG28" s="88">
        <f t="shared" si="2"/>
        <v>0</v>
      </c>
    </row>
    <row r="29" spans="1:33" ht="27.75">
      <c r="A29" s="21" t="s">
        <v>113</v>
      </c>
      <c r="B29" s="54" t="s">
        <v>189</v>
      </c>
      <c r="C29" s="41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5"/>
      <c r="AG29" s="88">
        <f t="shared" si="2"/>
        <v>0</v>
      </c>
    </row>
    <row r="30" spans="1:33" ht="27.75">
      <c r="A30" s="21" t="s">
        <v>114</v>
      </c>
      <c r="B30" s="54" t="s">
        <v>90</v>
      </c>
      <c r="C30" s="41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5"/>
      <c r="AG30" s="88">
        <f t="shared" si="2"/>
        <v>0</v>
      </c>
    </row>
    <row r="31" spans="1:33" ht="27.75">
      <c r="A31" s="21" t="s">
        <v>115</v>
      </c>
      <c r="B31" s="54" t="s">
        <v>91</v>
      </c>
      <c r="C31" s="41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5"/>
      <c r="AG31" s="88">
        <f t="shared" si="2"/>
        <v>0</v>
      </c>
    </row>
    <row r="32" spans="1:33" ht="27.75">
      <c r="A32" s="21" t="s">
        <v>116</v>
      </c>
      <c r="B32" s="54" t="s">
        <v>151</v>
      </c>
      <c r="C32" s="41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5"/>
      <c r="AG32" s="88">
        <f t="shared" si="2"/>
        <v>0</v>
      </c>
    </row>
    <row r="33" spans="1:33" ht="27.75">
      <c r="A33" s="21" t="s">
        <v>117</v>
      </c>
      <c r="B33" s="54" t="s">
        <v>92</v>
      </c>
      <c r="C33" s="41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5"/>
      <c r="AG33" s="88">
        <f t="shared" si="2"/>
        <v>0</v>
      </c>
    </row>
    <row r="34" spans="1:33" ht="27.75">
      <c r="A34" s="21" t="s">
        <v>118</v>
      </c>
      <c r="B34" s="54" t="s">
        <v>93</v>
      </c>
      <c r="C34" s="41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5"/>
      <c r="AG34" s="88">
        <f t="shared" si="2"/>
        <v>0</v>
      </c>
    </row>
    <row r="35" spans="1:33" ht="27.75">
      <c r="A35" s="21" t="s">
        <v>119</v>
      </c>
      <c r="B35" s="54" t="s">
        <v>94</v>
      </c>
      <c r="C35" s="41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5"/>
      <c r="AG35" s="88">
        <f t="shared" si="2"/>
        <v>0</v>
      </c>
    </row>
    <row r="36" spans="1:33" ht="27.75">
      <c r="A36" s="21" t="s">
        <v>120</v>
      </c>
      <c r="B36" s="54" t="s">
        <v>95</v>
      </c>
      <c r="C36" s="41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5"/>
      <c r="AG36" s="88">
        <f t="shared" si="2"/>
        <v>0</v>
      </c>
    </row>
    <row r="37" spans="1:33" ht="27.75">
      <c r="A37" s="21" t="s">
        <v>121</v>
      </c>
      <c r="B37" s="54" t="s">
        <v>96</v>
      </c>
      <c r="C37" s="41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5"/>
      <c r="AG37" s="88">
        <f t="shared" si="2"/>
        <v>0</v>
      </c>
    </row>
    <row r="38" spans="1:33" ht="27.75">
      <c r="A38" s="21" t="s">
        <v>122</v>
      </c>
      <c r="B38" s="55" t="s">
        <v>97</v>
      </c>
      <c r="C38" s="41">
        <f t="shared" si="0"/>
        <v>64658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64658</v>
      </c>
      <c r="AE38" s="74">
        <f t="shared" si="1"/>
        <v>64658</v>
      </c>
      <c r="AF38" s="15"/>
      <c r="AG38" s="88">
        <f t="shared" si="2"/>
        <v>0</v>
      </c>
    </row>
    <row r="39" spans="1:33" ht="27.75">
      <c r="A39" s="21" t="s">
        <v>123</v>
      </c>
      <c r="B39" s="56" t="s">
        <v>181</v>
      </c>
      <c r="C39" s="41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5"/>
      <c r="AG39" s="88">
        <f t="shared" si="2"/>
        <v>0</v>
      </c>
    </row>
    <row r="40" spans="1:33" ht="27.75">
      <c r="A40" s="21" t="s">
        <v>124</v>
      </c>
      <c r="B40" s="69" t="s">
        <v>155</v>
      </c>
      <c r="C40" s="41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5"/>
      <c r="AG40" s="88">
        <f t="shared" si="2"/>
        <v>0</v>
      </c>
    </row>
    <row r="41" spans="1:33" ht="27.75">
      <c r="A41" s="21" t="s">
        <v>167</v>
      </c>
      <c r="B41" s="69" t="s">
        <v>156</v>
      </c>
      <c r="C41" s="41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5"/>
      <c r="AG41" s="88">
        <f t="shared" si="2"/>
        <v>0</v>
      </c>
    </row>
    <row r="42" spans="1:33" ht="27.75">
      <c r="A42" s="21" t="s">
        <v>168</v>
      </c>
      <c r="B42" s="69" t="s">
        <v>157</v>
      </c>
      <c r="C42" s="41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5"/>
      <c r="AG42" s="88">
        <f t="shared" si="2"/>
        <v>0</v>
      </c>
    </row>
    <row r="43" spans="1:33" ht="27.75">
      <c r="A43" s="21" t="s">
        <v>169</v>
      </c>
      <c r="B43" s="69" t="s">
        <v>158</v>
      </c>
      <c r="C43" s="41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71">
        <v>12000</v>
      </c>
      <c r="AE43" s="74">
        <f t="shared" si="1"/>
        <v>12000</v>
      </c>
      <c r="AF43" s="15"/>
      <c r="AG43" s="88">
        <f t="shared" si="2"/>
        <v>0</v>
      </c>
    </row>
    <row r="44" spans="1:33" ht="27.75">
      <c r="A44" s="21" t="s">
        <v>170</v>
      </c>
      <c r="B44" s="69" t="s">
        <v>97</v>
      </c>
      <c r="C44" s="41">
        <f t="shared" si="0"/>
        <v>24871.4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71">
        <v>24871.4</v>
      </c>
      <c r="AE44" s="74">
        <f t="shared" si="1"/>
        <v>24871.4</v>
      </c>
      <c r="AF44" s="15"/>
      <c r="AG44" s="88">
        <f t="shared" si="2"/>
        <v>0</v>
      </c>
    </row>
    <row r="45" spans="1:33" ht="27.75">
      <c r="A45" s="21" t="s">
        <v>171</v>
      </c>
      <c r="B45" s="69" t="s">
        <v>159</v>
      </c>
      <c r="C45" s="41">
        <f t="shared" si="0"/>
        <v>6000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71">
        <v>6000</v>
      </c>
      <c r="AE45" s="74">
        <f t="shared" si="1"/>
        <v>6000</v>
      </c>
      <c r="AF45" s="15"/>
      <c r="AG45" s="88">
        <f t="shared" si="2"/>
        <v>0</v>
      </c>
    </row>
    <row r="46" spans="1:33" ht="27.75">
      <c r="A46" s="21" t="s">
        <v>172</v>
      </c>
      <c r="B46" s="69" t="s">
        <v>160</v>
      </c>
      <c r="C46" s="41">
        <f t="shared" si="0"/>
        <v>12500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71">
        <v>12500</v>
      </c>
      <c r="AE46" s="74">
        <f t="shared" si="1"/>
        <v>12500</v>
      </c>
      <c r="AF46" s="15"/>
      <c r="AG46" s="88">
        <f t="shared" si="2"/>
        <v>0</v>
      </c>
    </row>
    <row r="47" spans="1:33" ht="27.75">
      <c r="A47" s="21" t="s">
        <v>173</v>
      </c>
      <c r="B47" s="69" t="s">
        <v>161</v>
      </c>
      <c r="C47" s="41">
        <f t="shared" si="0"/>
        <v>6000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71">
        <v>6000</v>
      </c>
      <c r="AE47" s="74">
        <f t="shared" si="1"/>
        <v>6000</v>
      </c>
      <c r="AF47" s="15"/>
      <c r="AG47" s="88">
        <f t="shared" si="2"/>
        <v>0</v>
      </c>
    </row>
    <row r="48" spans="1:33" ht="27.75">
      <c r="A48" s="21" t="s">
        <v>174</v>
      </c>
      <c r="B48" s="70" t="s">
        <v>162</v>
      </c>
      <c r="C48" s="41">
        <f t="shared" si="0"/>
        <v>67823.44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71">
        <v>67823.44</v>
      </c>
      <c r="AE48" s="74">
        <f t="shared" si="1"/>
        <v>67823.44</v>
      </c>
      <c r="AF48" s="15"/>
      <c r="AG48" s="88">
        <f t="shared" si="2"/>
        <v>0</v>
      </c>
    </row>
    <row r="49" spans="1:33" ht="27.75">
      <c r="A49" s="21" t="s">
        <v>175</v>
      </c>
      <c r="B49" s="69" t="s">
        <v>163</v>
      </c>
      <c r="C49" s="41">
        <f t="shared" si="0"/>
        <v>110473.24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71">
        <v>110473.24</v>
      </c>
      <c r="AE49" s="74">
        <f t="shared" si="1"/>
        <v>110473.24</v>
      </c>
      <c r="AF49" s="15"/>
      <c r="AG49" s="88">
        <f t="shared" si="2"/>
        <v>0</v>
      </c>
    </row>
    <row r="50" spans="1:33" ht="27.75">
      <c r="A50" s="21" t="s">
        <v>176</v>
      </c>
      <c r="B50" s="69" t="s">
        <v>164</v>
      </c>
      <c r="C50" s="41">
        <f t="shared" si="0"/>
        <v>37506.28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71">
        <v>37506.28</v>
      </c>
      <c r="AE50" s="74">
        <f t="shared" si="1"/>
        <v>37506.28</v>
      </c>
      <c r="AF50" s="15"/>
      <c r="AG50" s="88">
        <f t="shared" si="2"/>
        <v>0</v>
      </c>
    </row>
    <row r="51" spans="1:33" ht="27.75">
      <c r="A51" s="21" t="s">
        <v>177</v>
      </c>
      <c r="B51" s="69" t="s">
        <v>165</v>
      </c>
      <c r="C51" s="41">
        <f t="shared" si="0"/>
        <v>2700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71">
        <v>2700</v>
      </c>
      <c r="AE51" s="74">
        <f t="shared" si="1"/>
        <v>2700</v>
      </c>
      <c r="AF51" s="15"/>
      <c r="AG51" s="88">
        <f t="shared" si="2"/>
        <v>0</v>
      </c>
    </row>
    <row r="52" spans="1:33" ht="27.75">
      <c r="A52" s="21" t="s">
        <v>178</v>
      </c>
      <c r="B52" s="69" t="s">
        <v>166</v>
      </c>
      <c r="C52" s="41">
        <f t="shared" si="0"/>
        <v>3500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71">
        <v>3500</v>
      </c>
      <c r="AE52" s="74">
        <f t="shared" si="1"/>
        <v>3500</v>
      </c>
      <c r="AF52" s="15"/>
      <c r="AG52" s="88">
        <f t="shared" si="2"/>
        <v>0</v>
      </c>
    </row>
    <row r="53" spans="1:33" ht="27.75">
      <c r="A53" s="21" t="s">
        <v>179</v>
      </c>
      <c r="B53" s="72" t="s">
        <v>184</v>
      </c>
      <c r="C53" s="41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71">
        <v>200000</v>
      </c>
      <c r="AE53" s="74">
        <f t="shared" si="1"/>
        <v>200000</v>
      </c>
      <c r="AF53" s="15"/>
      <c r="AG53" s="88">
        <f t="shared" si="2"/>
        <v>0</v>
      </c>
    </row>
    <row r="54" spans="1:33" ht="27.75">
      <c r="A54" s="21" t="s">
        <v>182</v>
      </c>
      <c r="B54" s="72" t="s">
        <v>185</v>
      </c>
      <c r="C54" s="41">
        <f t="shared" si="0"/>
        <v>200000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71">
        <v>200000</v>
      </c>
      <c r="AE54" s="74">
        <f t="shared" si="1"/>
        <v>200000</v>
      </c>
      <c r="AF54" s="15"/>
      <c r="AG54" s="88">
        <f t="shared" si="2"/>
        <v>0</v>
      </c>
    </row>
    <row r="55" spans="1:33" ht="55.5">
      <c r="A55" s="21" t="s">
        <v>183</v>
      </c>
      <c r="B55" s="57" t="s">
        <v>98</v>
      </c>
      <c r="C55" s="41">
        <f t="shared" si="0"/>
        <v>5000000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20"/>
      <c r="AD55" s="27">
        <f>2500000+2500000</f>
        <v>5000000</v>
      </c>
      <c r="AE55" s="74">
        <f t="shared" si="1"/>
        <v>5000000</v>
      </c>
      <c r="AF55" s="15"/>
      <c r="AG55" s="88">
        <f t="shared" si="2"/>
        <v>0</v>
      </c>
    </row>
    <row r="56" spans="1:33" ht="15">
      <c r="A56" s="29" t="s">
        <v>102</v>
      </c>
      <c r="B56" s="58" t="s">
        <v>146</v>
      </c>
      <c r="C56" s="43">
        <f>AD56</f>
        <v>7175000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30"/>
      <c r="AD56" s="31">
        <f>AD57</f>
        <v>7175000</v>
      </c>
      <c r="AE56" s="73">
        <f>AD56</f>
        <v>7175000</v>
      </c>
      <c r="AF56" s="39">
        <f>AF57</f>
        <v>1041502.6</v>
      </c>
      <c r="AG56" s="86">
        <f t="shared" si="2"/>
        <v>14.51571567944251</v>
      </c>
    </row>
    <row r="57" spans="1:33" ht="55.5">
      <c r="A57" s="21" t="s">
        <v>125</v>
      </c>
      <c r="B57" s="54" t="s">
        <v>99</v>
      </c>
      <c r="C57" s="41">
        <f>AD57</f>
        <v>7175000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20"/>
      <c r="AD57" s="26">
        <v>7175000</v>
      </c>
      <c r="AE57" s="74">
        <f>AD57</f>
        <v>7175000</v>
      </c>
      <c r="AF57" s="98">
        <f>986505.6+14149+40848</f>
        <v>1041502.6</v>
      </c>
      <c r="AG57" s="88">
        <f t="shared" si="2"/>
        <v>14.51571567944251</v>
      </c>
    </row>
    <row r="58" spans="1:33" ht="30">
      <c r="A58" s="29" t="s">
        <v>27</v>
      </c>
      <c r="B58" s="58" t="s">
        <v>147</v>
      </c>
      <c r="C58" s="43">
        <f>AD58</f>
        <v>5000000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30"/>
      <c r="AD58" s="31">
        <f>AD59</f>
        <v>5000000</v>
      </c>
      <c r="AE58" s="73">
        <f>AD58</f>
        <v>5000000</v>
      </c>
      <c r="AF58" s="39">
        <f>BG58</f>
        <v>0</v>
      </c>
      <c r="AG58" s="86">
        <f t="shared" si="2"/>
        <v>0</v>
      </c>
    </row>
    <row r="59" spans="1:33" ht="42">
      <c r="A59" s="21" t="s">
        <v>54</v>
      </c>
      <c r="B59" s="54" t="s">
        <v>100</v>
      </c>
      <c r="C59" s="41">
        <f>AD59</f>
        <v>5000000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20"/>
      <c r="AD59" s="26">
        <v>5000000</v>
      </c>
      <c r="AE59" s="74">
        <f>AD59</f>
        <v>5000000</v>
      </c>
      <c r="AF59" s="15"/>
      <c r="AG59" s="88">
        <f t="shared" si="2"/>
        <v>0</v>
      </c>
    </row>
    <row r="60" spans="1:33" s="3" customFormat="1" ht="29.25" customHeight="1">
      <c r="A60" s="23" t="s">
        <v>126</v>
      </c>
      <c r="B60" s="59" t="s">
        <v>23</v>
      </c>
      <c r="C60" s="43">
        <f>AC60+AD60</f>
        <v>48765966.1</v>
      </c>
      <c r="D60" s="43">
        <f aca="true" t="shared" si="3" ref="D60:AB60">D61+D68+D74+D78+D83+D91+D94+D100+D102+D105+D106+D109</f>
        <v>0</v>
      </c>
      <c r="E60" s="43">
        <f t="shared" si="3"/>
        <v>0</v>
      </c>
      <c r="F60" s="43">
        <f t="shared" si="3"/>
        <v>0</v>
      </c>
      <c r="G60" s="43">
        <f t="shared" si="3"/>
        <v>0</v>
      </c>
      <c r="H60" s="43">
        <f t="shared" si="3"/>
        <v>0</v>
      </c>
      <c r="I60" s="43">
        <f t="shared" si="3"/>
        <v>0</v>
      </c>
      <c r="J60" s="43">
        <f t="shared" si="3"/>
        <v>0</v>
      </c>
      <c r="K60" s="43">
        <f t="shared" si="3"/>
        <v>0</v>
      </c>
      <c r="L60" s="43">
        <f t="shared" si="3"/>
        <v>0</v>
      </c>
      <c r="M60" s="43">
        <f t="shared" si="3"/>
        <v>0</v>
      </c>
      <c r="N60" s="43">
        <f t="shared" si="3"/>
        <v>0</v>
      </c>
      <c r="O60" s="43">
        <f t="shared" si="3"/>
        <v>0</v>
      </c>
      <c r="P60" s="43">
        <f t="shared" si="3"/>
        <v>0</v>
      </c>
      <c r="Q60" s="43">
        <f t="shared" si="3"/>
        <v>0</v>
      </c>
      <c r="R60" s="43">
        <f t="shared" si="3"/>
        <v>0</v>
      </c>
      <c r="S60" s="43">
        <f t="shared" si="3"/>
        <v>0</v>
      </c>
      <c r="T60" s="43">
        <f t="shared" si="3"/>
        <v>0</v>
      </c>
      <c r="U60" s="43">
        <f t="shared" si="3"/>
        <v>0</v>
      </c>
      <c r="V60" s="43">
        <f t="shared" si="3"/>
        <v>0</v>
      </c>
      <c r="W60" s="43">
        <f t="shared" si="3"/>
        <v>0</v>
      </c>
      <c r="X60" s="43">
        <f t="shared" si="3"/>
        <v>0</v>
      </c>
      <c r="Y60" s="43">
        <f t="shared" si="3"/>
        <v>0</v>
      </c>
      <c r="Z60" s="43">
        <f t="shared" si="3"/>
        <v>0</v>
      </c>
      <c r="AA60" s="43">
        <f t="shared" si="3"/>
        <v>0</v>
      </c>
      <c r="AB60" s="43">
        <f t="shared" si="3"/>
        <v>0</v>
      </c>
      <c r="AC60" s="43">
        <f>AC61+AC68+AC74+AC78+AC83+AC91+AC94+AC100+AC102+AC105+AC106+AC109+AC112</f>
        <v>46565966.1</v>
      </c>
      <c r="AD60" s="36">
        <f>AE60</f>
        <v>2200000</v>
      </c>
      <c r="AE60" s="75">
        <f>AE83+AE94</f>
        <v>2200000</v>
      </c>
      <c r="AF60" s="39">
        <f>AF61+AF68+AF74+AF78+AF83+AF91+AF94+AF102+AF105+AF109+AF112</f>
        <v>13030399.940000001</v>
      </c>
      <c r="AG60" s="86">
        <f t="shared" si="2"/>
        <v>26.720274367741894</v>
      </c>
    </row>
    <row r="61" spans="1:33" ht="27.75">
      <c r="A61" s="9" t="s">
        <v>133</v>
      </c>
      <c r="B61" s="60" t="s">
        <v>18</v>
      </c>
      <c r="C61" s="44">
        <f>SUM(C62:C67)</f>
        <v>17591200.77</v>
      </c>
      <c r="D61" s="44">
        <f aca="true" t="shared" si="4" ref="D61:AB61">SUM(D62:D67)</f>
        <v>0</v>
      </c>
      <c r="E61" s="44">
        <f t="shared" si="4"/>
        <v>0</v>
      </c>
      <c r="F61" s="44">
        <f t="shared" si="4"/>
        <v>0</v>
      </c>
      <c r="G61" s="44">
        <f t="shared" si="4"/>
        <v>0</v>
      </c>
      <c r="H61" s="44">
        <f t="shared" si="4"/>
        <v>0</v>
      </c>
      <c r="I61" s="44">
        <f t="shared" si="4"/>
        <v>0</v>
      </c>
      <c r="J61" s="44">
        <f t="shared" si="4"/>
        <v>0</v>
      </c>
      <c r="K61" s="44">
        <f t="shared" si="4"/>
        <v>0</v>
      </c>
      <c r="L61" s="44">
        <f t="shared" si="4"/>
        <v>0</v>
      </c>
      <c r="M61" s="44">
        <f t="shared" si="4"/>
        <v>0</v>
      </c>
      <c r="N61" s="44">
        <f t="shared" si="4"/>
        <v>0</v>
      </c>
      <c r="O61" s="44">
        <f t="shared" si="4"/>
        <v>0</v>
      </c>
      <c r="P61" s="44">
        <f t="shared" si="4"/>
        <v>0</v>
      </c>
      <c r="Q61" s="44">
        <f t="shared" si="4"/>
        <v>0</v>
      </c>
      <c r="R61" s="44">
        <f t="shared" si="4"/>
        <v>0</v>
      </c>
      <c r="S61" s="44">
        <f t="shared" si="4"/>
        <v>0</v>
      </c>
      <c r="T61" s="44">
        <f t="shared" si="4"/>
        <v>0</v>
      </c>
      <c r="U61" s="44">
        <f t="shared" si="4"/>
        <v>0</v>
      </c>
      <c r="V61" s="44">
        <f t="shared" si="4"/>
        <v>0</v>
      </c>
      <c r="W61" s="44">
        <f t="shared" si="4"/>
        <v>0</v>
      </c>
      <c r="X61" s="44">
        <f t="shared" si="4"/>
        <v>0</v>
      </c>
      <c r="Y61" s="44">
        <f t="shared" si="4"/>
        <v>0</v>
      </c>
      <c r="Z61" s="44">
        <f t="shared" si="4"/>
        <v>0</v>
      </c>
      <c r="AA61" s="44">
        <f t="shared" si="4"/>
        <v>0</v>
      </c>
      <c r="AB61" s="44">
        <f t="shared" si="4"/>
        <v>0</v>
      </c>
      <c r="AC61" s="44">
        <f>C61</f>
        <v>17591200.77</v>
      </c>
      <c r="AD61" s="16"/>
      <c r="AE61" s="76"/>
      <c r="AF61" s="44">
        <f>SUM(AF62:AF67)</f>
        <v>5949827.920000001</v>
      </c>
      <c r="AG61" s="89">
        <f t="shared" si="2"/>
        <v>33.822750349975124</v>
      </c>
    </row>
    <row r="62" spans="1:33" ht="13.5">
      <c r="A62" s="9"/>
      <c r="B62" s="61" t="s">
        <v>65</v>
      </c>
      <c r="C62" s="45">
        <f>5410577-4100000-230979.51-80100-115500</f>
        <v>883997.49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f aca="true" t="shared" si="5" ref="AC62:AC112">C62</f>
        <v>883997.49</v>
      </c>
      <c r="AD62" s="17"/>
      <c r="AE62" s="76"/>
      <c r="AF62" s="110">
        <v>711836.19</v>
      </c>
      <c r="AG62" s="90">
        <f t="shared" si="2"/>
        <v>80.52468452144586</v>
      </c>
    </row>
    <row r="63" spans="1:33" ht="27.75">
      <c r="A63" s="9"/>
      <c r="B63" s="61" t="s">
        <v>152</v>
      </c>
      <c r="C63" s="45">
        <v>4100000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v>4100000</v>
      </c>
      <c r="AD63" s="17"/>
      <c r="AE63" s="76"/>
      <c r="AF63" s="97">
        <v>455000</v>
      </c>
      <c r="AG63" s="90">
        <f t="shared" si="2"/>
        <v>11.097560975609756</v>
      </c>
    </row>
    <row r="64" spans="1:33" ht="13.5">
      <c r="A64" s="9"/>
      <c r="B64" s="61" t="s">
        <v>64</v>
      </c>
      <c r="C64" s="45">
        <v>10280421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10280421</v>
      </c>
      <c r="AD64" s="17"/>
      <c r="AE64" s="76"/>
      <c r="AF64" s="94">
        <f>2365770.77+938491.55+624657.88</f>
        <v>3928920.2</v>
      </c>
      <c r="AG64" s="90">
        <f t="shared" si="2"/>
        <v>38.21750296023869</v>
      </c>
    </row>
    <row r="65" spans="1:33" ht="27.75">
      <c r="A65" s="9"/>
      <c r="B65" s="61" t="s">
        <v>43</v>
      </c>
      <c r="C65" s="45">
        <v>652567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652567</v>
      </c>
      <c r="AD65" s="17"/>
      <c r="AE65" s="76"/>
      <c r="AF65" s="95">
        <f>46671+2500+4491+51671+51162+4491+2500+46671+4491</f>
        <v>214648</v>
      </c>
      <c r="AG65" s="90">
        <f t="shared" si="2"/>
        <v>32.89286770553828</v>
      </c>
    </row>
    <row r="66" spans="1:33" ht="27.75">
      <c r="A66" s="9"/>
      <c r="B66" s="61" t="s">
        <v>30</v>
      </c>
      <c r="C66" s="45">
        <v>672025.28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672025.28</v>
      </c>
      <c r="AD66" s="17"/>
      <c r="AE66" s="76"/>
      <c r="AF66" s="95">
        <f>124086+55244.7+44251+76234</f>
        <v>299815.7</v>
      </c>
      <c r="AG66" s="90">
        <f t="shared" si="2"/>
        <v>44.61375322071217</v>
      </c>
    </row>
    <row r="67" spans="1:33" ht="13.5">
      <c r="A67" s="9"/>
      <c r="B67" s="61" t="s">
        <v>37</v>
      </c>
      <c r="C67" s="45">
        <v>1002190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5">
        <f t="shared" si="5"/>
        <v>1002190</v>
      </c>
      <c r="AD67" s="17"/>
      <c r="AE67" s="76"/>
      <c r="AF67" s="94">
        <f>165541.2+86398.21+87668.42</f>
        <v>339607.83</v>
      </c>
      <c r="AG67" s="90">
        <f t="shared" si="2"/>
        <v>33.88657140861513</v>
      </c>
    </row>
    <row r="68" spans="1:33" ht="13.5">
      <c r="A68" s="9" t="s">
        <v>134</v>
      </c>
      <c r="B68" s="60" t="s">
        <v>3</v>
      </c>
      <c r="C68" s="44">
        <f>SUM(C69:C73)</f>
        <v>7200846.1</v>
      </c>
      <c r="D68" s="44">
        <f aca="true" t="shared" si="6" ref="D68:AB68">SUM(D69:D73)</f>
        <v>0</v>
      </c>
      <c r="E68" s="44">
        <f t="shared" si="6"/>
        <v>0</v>
      </c>
      <c r="F68" s="44">
        <f t="shared" si="6"/>
        <v>0</v>
      </c>
      <c r="G68" s="44">
        <f t="shared" si="6"/>
        <v>0</v>
      </c>
      <c r="H68" s="44">
        <f t="shared" si="6"/>
        <v>0</v>
      </c>
      <c r="I68" s="44">
        <f t="shared" si="6"/>
        <v>0</v>
      </c>
      <c r="J68" s="44">
        <f t="shared" si="6"/>
        <v>0</v>
      </c>
      <c r="K68" s="44">
        <f t="shared" si="6"/>
        <v>0</v>
      </c>
      <c r="L68" s="44">
        <f t="shared" si="6"/>
        <v>0</v>
      </c>
      <c r="M68" s="44">
        <f t="shared" si="6"/>
        <v>0</v>
      </c>
      <c r="N68" s="44">
        <f t="shared" si="6"/>
        <v>0</v>
      </c>
      <c r="O68" s="44">
        <f t="shared" si="6"/>
        <v>0</v>
      </c>
      <c r="P68" s="44">
        <f t="shared" si="6"/>
        <v>0</v>
      </c>
      <c r="Q68" s="44">
        <f t="shared" si="6"/>
        <v>0</v>
      </c>
      <c r="R68" s="44">
        <f t="shared" si="6"/>
        <v>0</v>
      </c>
      <c r="S68" s="44">
        <f t="shared" si="6"/>
        <v>0</v>
      </c>
      <c r="T68" s="44">
        <f t="shared" si="6"/>
        <v>0</v>
      </c>
      <c r="U68" s="44">
        <f t="shared" si="6"/>
        <v>0</v>
      </c>
      <c r="V68" s="44">
        <f t="shared" si="6"/>
        <v>0</v>
      </c>
      <c r="W68" s="44">
        <f t="shared" si="6"/>
        <v>0</v>
      </c>
      <c r="X68" s="44">
        <f t="shared" si="6"/>
        <v>0</v>
      </c>
      <c r="Y68" s="44">
        <f t="shared" si="6"/>
        <v>0</v>
      </c>
      <c r="Z68" s="44">
        <f t="shared" si="6"/>
        <v>0</v>
      </c>
      <c r="AA68" s="44">
        <f t="shared" si="6"/>
        <v>0</v>
      </c>
      <c r="AB68" s="44">
        <f t="shared" si="6"/>
        <v>0</v>
      </c>
      <c r="AC68" s="44">
        <f t="shared" si="5"/>
        <v>7200846.1</v>
      </c>
      <c r="AD68" s="16"/>
      <c r="AE68" s="76"/>
      <c r="AF68" s="44">
        <f>SUM(AF69:AF73)</f>
        <v>2036568.46</v>
      </c>
      <c r="AG68" s="89">
        <f t="shared" si="2"/>
        <v>28.282349486680463</v>
      </c>
    </row>
    <row r="69" spans="1:33" ht="13.5">
      <c r="A69" s="9"/>
      <c r="B69" s="61" t="s">
        <v>38</v>
      </c>
      <c r="C69" s="45">
        <v>2402265.73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2402265.73</v>
      </c>
      <c r="AD69" s="17"/>
      <c r="AE69" s="76"/>
      <c r="AF69" s="91">
        <v>195156</v>
      </c>
      <c r="AG69" s="90">
        <f t="shared" si="2"/>
        <v>8.123830663812534</v>
      </c>
    </row>
    <row r="70" spans="1:33" ht="13.5">
      <c r="A70" s="9"/>
      <c r="B70" s="61" t="s">
        <v>4</v>
      </c>
      <c r="C70" s="45">
        <v>380000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380000</v>
      </c>
      <c r="AD70" s="17"/>
      <c r="AE70" s="76"/>
      <c r="AF70" s="96">
        <f>135000+33750+27090+11457+172700</f>
        <v>379997</v>
      </c>
      <c r="AG70" s="90">
        <f t="shared" si="2"/>
        <v>99.99921052631578</v>
      </c>
    </row>
    <row r="71" spans="1:33" ht="13.5">
      <c r="A71" s="9"/>
      <c r="B71" s="61" t="s">
        <v>39</v>
      </c>
      <c r="C71" s="45">
        <v>200000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200000</v>
      </c>
      <c r="AD71" s="17"/>
      <c r="AE71" s="76"/>
      <c r="AF71" s="91">
        <v>33207.3</v>
      </c>
      <c r="AG71" s="90">
        <f t="shared" si="2"/>
        <v>16.603650000000002</v>
      </c>
    </row>
    <row r="72" spans="1:33" ht="13.5">
      <c r="A72" s="9"/>
      <c r="B72" s="61" t="s">
        <v>40</v>
      </c>
      <c r="C72" s="45">
        <v>291480.84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291480.84</v>
      </c>
      <c r="AD72" s="17"/>
      <c r="AE72" s="76"/>
      <c r="AF72" s="96">
        <f>45550+62000</f>
        <v>107550</v>
      </c>
      <c r="AG72" s="90">
        <f aca="true" t="shared" si="7" ref="AG72:AG120">AF72/C72*100</f>
        <v>36.897794036822454</v>
      </c>
    </row>
    <row r="73" spans="1:33" ht="44.25" customHeight="1">
      <c r="A73" s="9"/>
      <c r="B73" s="61" t="s">
        <v>41</v>
      </c>
      <c r="C73" s="45">
        <v>3927099.53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5">
        <f t="shared" si="5"/>
        <v>3927099.53</v>
      </c>
      <c r="AD73" s="17"/>
      <c r="AE73" s="76"/>
      <c r="AF73" s="95">
        <f>1017646.61+44880+126065.55+74837.4+57228.6</f>
        <v>1320658.16</v>
      </c>
      <c r="AG73" s="90">
        <f t="shared" si="7"/>
        <v>33.62935290820093</v>
      </c>
    </row>
    <row r="74" spans="1:33" ht="27.75">
      <c r="A74" s="9" t="s">
        <v>135</v>
      </c>
      <c r="B74" s="60" t="s">
        <v>5</v>
      </c>
      <c r="C74" s="44">
        <f>SUM(C75:C77)</f>
        <v>1849469.0899999999</v>
      </c>
      <c r="D74" s="44">
        <f aca="true" t="shared" si="8" ref="D74:AB74">SUM(D75:D77)</f>
        <v>0</v>
      </c>
      <c r="E74" s="44">
        <f t="shared" si="8"/>
        <v>0</v>
      </c>
      <c r="F74" s="44">
        <f t="shared" si="8"/>
        <v>0</v>
      </c>
      <c r="G74" s="44">
        <f t="shared" si="8"/>
        <v>0</v>
      </c>
      <c r="H74" s="44">
        <f t="shared" si="8"/>
        <v>0</v>
      </c>
      <c r="I74" s="44">
        <f t="shared" si="8"/>
        <v>0</v>
      </c>
      <c r="J74" s="44">
        <f t="shared" si="8"/>
        <v>0</v>
      </c>
      <c r="K74" s="44">
        <f t="shared" si="8"/>
        <v>0</v>
      </c>
      <c r="L74" s="44">
        <f t="shared" si="8"/>
        <v>0</v>
      </c>
      <c r="M74" s="44">
        <f t="shared" si="8"/>
        <v>0</v>
      </c>
      <c r="N74" s="44">
        <f t="shared" si="8"/>
        <v>0</v>
      </c>
      <c r="O74" s="44">
        <f t="shared" si="8"/>
        <v>0</v>
      </c>
      <c r="P74" s="44">
        <f t="shared" si="8"/>
        <v>0</v>
      </c>
      <c r="Q74" s="44">
        <f t="shared" si="8"/>
        <v>0</v>
      </c>
      <c r="R74" s="44">
        <f t="shared" si="8"/>
        <v>0</v>
      </c>
      <c r="S74" s="44">
        <f t="shared" si="8"/>
        <v>0</v>
      </c>
      <c r="T74" s="44">
        <f t="shared" si="8"/>
        <v>0</v>
      </c>
      <c r="U74" s="44">
        <f t="shared" si="8"/>
        <v>0</v>
      </c>
      <c r="V74" s="44">
        <f t="shared" si="8"/>
        <v>0</v>
      </c>
      <c r="W74" s="44">
        <f t="shared" si="8"/>
        <v>0</v>
      </c>
      <c r="X74" s="44">
        <f t="shared" si="8"/>
        <v>0</v>
      </c>
      <c r="Y74" s="44">
        <f t="shared" si="8"/>
        <v>0</v>
      </c>
      <c r="Z74" s="44">
        <f t="shared" si="8"/>
        <v>0</v>
      </c>
      <c r="AA74" s="44">
        <f t="shared" si="8"/>
        <v>0</v>
      </c>
      <c r="AB74" s="44">
        <f t="shared" si="8"/>
        <v>0</v>
      </c>
      <c r="AC74" s="44">
        <f t="shared" si="5"/>
        <v>1849469.0899999999</v>
      </c>
      <c r="AD74" s="16"/>
      <c r="AE74" s="76"/>
      <c r="AF74" s="44">
        <f>SUM(AF75:AF77)</f>
        <v>0</v>
      </c>
      <c r="AG74" s="89">
        <f t="shared" si="7"/>
        <v>0</v>
      </c>
    </row>
    <row r="75" spans="1:33" ht="13.5">
      <c r="A75" s="9"/>
      <c r="B75" s="61" t="s">
        <v>56</v>
      </c>
      <c r="C75" s="45">
        <v>1271166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1271166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57</v>
      </c>
      <c r="C76" s="45">
        <v>157394.69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157394.69</v>
      </c>
      <c r="AD76" s="17"/>
      <c r="AE76" s="76"/>
      <c r="AF76" s="91"/>
      <c r="AG76" s="90">
        <f t="shared" si="7"/>
        <v>0</v>
      </c>
    </row>
    <row r="77" spans="1:33" ht="13.5">
      <c r="A77" s="9"/>
      <c r="B77" s="61" t="s">
        <v>58</v>
      </c>
      <c r="C77" s="45">
        <v>420908.4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5">
        <f t="shared" si="5"/>
        <v>420908.4</v>
      </c>
      <c r="AD77" s="17"/>
      <c r="AE77" s="76"/>
      <c r="AF77" s="91"/>
      <c r="AG77" s="90">
        <f t="shared" si="7"/>
        <v>0</v>
      </c>
    </row>
    <row r="78" spans="1:33" ht="13.5">
      <c r="A78" s="9" t="s">
        <v>136</v>
      </c>
      <c r="B78" s="60" t="s">
        <v>42</v>
      </c>
      <c r="C78" s="44">
        <f>SUM(C79:C82)</f>
        <v>3268287.11</v>
      </c>
      <c r="D78" s="44">
        <f aca="true" t="shared" si="9" ref="D78:AB78">SUM(D79:D82)</f>
        <v>0</v>
      </c>
      <c r="E78" s="44">
        <f t="shared" si="9"/>
        <v>0</v>
      </c>
      <c r="F78" s="44">
        <f t="shared" si="9"/>
        <v>0</v>
      </c>
      <c r="G78" s="44">
        <f t="shared" si="9"/>
        <v>0</v>
      </c>
      <c r="H78" s="44">
        <f t="shared" si="9"/>
        <v>0</v>
      </c>
      <c r="I78" s="44">
        <f t="shared" si="9"/>
        <v>0</v>
      </c>
      <c r="J78" s="44">
        <f t="shared" si="9"/>
        <v>0</v>
      </c>
      <c r="K78" s="44">
        <f t="shared" si="9"/>
        <v>0</v>
      </c>
      <c r="L78" s="44">
        <f t="shared" si="9"/>
        <v>0</v>
      </c>
      <c r="M78" s="44">
        <f t="shared" si="9"/>
        <v>0</v>
      </c>
      <c r="N78" s="44">
        <f t="shared" si="9"/>
        <v>0</v>
      </c>
      <c r="O78" s="44">
        <f t="shared" si="9"/>
        <v>0</v>
      </c>
      <c r="P78" s="44">
        <f t="shared" si="9"/>
        <v>0</v>
      </c>
      <c r="Q78" s="44">
        <f t="shared" si="9"/>
        <v>0</v>
      </c>
      <c r="R78" s="44">
        <f t="shared" si="9"/>
        <v>0</v>
      </c>
      <c r="S78" s="44">
        <f t="shared" si="9"/>
        <v>0</v>
      </c>
      <c r="T78" s="44">
        <f t="shared" si="9"/>
        <v>0</v>
      </c>
      <c r="U78" s="44">
        <f t="shared" si="9"/>
        <v>0</v>
      </c>
      <c r="V78" s="44">
        <f t="shared" si="9"/>
        <v>0</v>
      </c>
      <c r="W78" s="44">
        <f t="shared" si="9"/>
        <v>0</v>
      </c>
      <c r="X78" s="44">
        <f t="shared" si="9"/>
        <v>0</v>
      </c>
      <c r="Y78" s="44">
        <f t="shared" si="9"/>
        <v>0</v>
      </c>
      <c r="Z78" s="44">
        <f t="shared" si="9"/>
        <v>0</v>
      </c>
      <c r="AA78" s="44">
        <f t="shared" si="9"/>
        <v>0</v>
      </c>
      <c r="AB78" s="44">
        <f t="shared" si="9"/>
        <v>0</v>
      </c>
      <c r="AC78" s="44">
        <f t="shared" si="5"/>
        <v>3268287.11</v>
      </c>
      <c r="AD78" s="16"/>
      <c r="AE78" s="76"/>
      <c r="AF78" s="44">
        <f>SUM(AF79:AF82)</f>
        <v>831876.05</v>
      </c>
      <c r="AG78" s="88">
        <f t="shared" si="7"/>
        <v>25.452967319018676</v>
      </c>
    </row>
    <row r="79" spans="1:33" ht="27.75" customHeight="1">
      <c r="A79" s="9"/>
      <c r="B79" s="61" t="s">
        <v>8</v>
      </c>
      <c r="C79" s="45">
        <v>2415287.11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2415287.11</v>
      </c>
      <c r="AD79" s="17"/>
      <c r="AE79" s="76"/>
      <c r="AF79" s="95">
        <f>125100.74+47588.76+8444.96+20315+4469.3+55353.01+9534.81+126000+58800+49000+25367.46</f>
        <v>529974.04</v>
      </c>
      <c r="AG79" s="88">
        <f t="shared" si="7"/>
        <v>21.942486166789507</v>
      </c>
    </row>
    <row r="80" spans="1:33" ht="46.5" customHeight="1">
      <c r="A80" s="9"/>
      <c r="B80" s="61" t="s">
        <v>9</v>
      </c>
      <c r="C80" s="45">
        <v>781200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781200</v>
      </c>
      <c r="AD80" s="17"/>
      <c r="AE80" s="76"/>
      <c r="AF80" s="95">
        <f>129802.78+45117.28+9925.9+16132.5+3549.15+50156.48+11034.42+6420+19681.65</f>
        <v>291820.16000000003</v>
      </c>
      <c r="AG80" s="90">
        <f t="shared" si="7"/>
        <v>37.355371223758326</v>
      </c>
    </row>
    <row r="81" spans="1:33" ht="13.5">
      <c r="A81" s="9"/>
      <c r="B81" s="61" t="s">
        <v>59</v>
      </c>
      <c r="C81" s="45">
        <v>39700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39700</v>
      </c>
      <c r="AD81" s="17"/>
      <c r="AE81" s="76"/>
      <c r="AF81" s="94">
        <v>7534.82</v>
      </c>
      <c r="AG81" s="90">
        <f t="shared" si="7"/>
        <v>18.979395465994962</v>
      </c>
    </row>
    <row r="82" spans="1:33" ht="13.5">
      <c r="A82" s="9"/>
      <c r="B82" s="61" t="s">
        <v>60</v>
      </c>
      <c r="C82" s="45">
        <v>32100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32100</v>
      </c>
      <c r="AD82" s="35"/>
      <c r="AE82" s="77"/>
      <c r="AF82" s="94">
        <f>1230.14+830.15+486.74</f>
        <v>2547.0299999999997</v>
      </c>
      <c r="AG82" s="90">
        <f t="shared" si="7"/>
        <v>7.934672897196261</v>
      </c>
    </row>
    <row r="83" spans="1:33" ht="13.5">
      <c r="A83" s="9" t="s">
        <v>137</v>
      </c>
      <c r="B83" s="60" t="s">
        <v>6</v>
      </c>
      <c r="C83" s="44">
        <f>AC83+AD83</f>
        <v>3251693.6400000006</v>
      </c>
      <c r="D83" s="44">
        <f aca="true" t="shared" si="10" ref="D83:AB83">SUM(D84:D90)</f>
        <v>0</v>
      </c>
      <c r="E83" s="44">
        <f t="shared" si="10"/>
        <v>0</v>
      </c>
      <c r="F83" s="44">
        <f t="shared" si="10"/>
        <v>0</v>
      </c>
      <c r="G83" s="44">
        <f t="shared" si="10"/>
        <v>0</v>
      </c>
      <c r="H83" s="44">
        <f t="shared" si="10"/>
        <v>0</v>
      </c>
      <c r="I83" s="44">
        <f t="shared" si="10"/>
        <v>0</v>
      </c>
      <c r="J83" s="44">
        <f t="shared" si="10"/>
        <v>0</v>
      </c>
      <c r="K83" s="44">
        <f t="shared" si="10"/>
        <v>0</v>
      </c>
      <c r="L83" s="44">
        <f t="shared" si="10"/>
        <v>0</v>
      </c>
      <c r="M83" s="44">
        <f t="shared" si="10"/>
        <v>0</v>
      </c>
      <c r="N83" s="44">
        <f t="shared" si="10"/>
        <v>0</v>
      </c>
      <c r="O83" s="44">
        <f t="shared" si="10"/>
        <v>0</v>
      </c>
      <c r="P83" s="44">
        <f t="shared" si="10"/>
        <v>0</v>
      </c>
      <c r="Q83" s="44">
        <f t="shared" si="10"/>
        <v>0</v>
      </c>
      <c r="R83" s="44">
        <f t="shared" si="10"/>
        <v>0</v>
      </c>
      <c r="S83" s="44">
        <f t="shared" si="10"/>
        <v>0</v>
      </c>
      <c r="T83" s="44">
        <f t="shared" si="10"/>
        <v>0</v>
      </c>
      <c r="U83" s="44">
        <f t="shared" si="10"/>
        <v>0</v>
      </c>
      <c r="V83" s="44">
        <f t="shared" si="10"/>
        <v>0</v>
      </c>
      <c r="W83" s="44">
        <f t="shared" si="10"/>
        <v>0</v>
      </c>
      <c r="X83" s="44">
        <f t="shared" si="10"/>
        <v>0</v>
      </c>
      <c r="Y83" s="44">
        <f t="shared" si="10"/>
        <v>0</v>
      </c>
      <c r="Z83" s="44">
        <f t="shared" si="10"/>
        <v>0</v>
      </c>
      <c r="AA83" s="44">
        <f t="shared" si="10"/>
        <v>0</v>
      </c>
      <c r="AB83" s="44">
        <f t="shared" si="10"/>
        <v>0</v>
      </c>
      <c r="AC83" s="44">
        <f>AC84+AC85+AC86+AC87</f>
        <v>1751693.6400000006</v>
      </c>
      <c r="AD83" s="37">
        <f>AD84+AD85+AD86+AD87</f>
        <v>1500000</v>
      </c>
      <c r="AE83" s="78">
        <f>AD83</f>
        <v>1500000</v>
      </c>
      <c r="AF83" s="44">
        <f>BF83+BG83</f>
        <v>0</v>
      </c>
      <c r="AG83" s="89">
        <f t="shared" si="7"/>
        <v>0</v>
      </c>
    </row>
    <row r="84" spans="1:33" ht="13.5">
      <c r="A84" s="9"/>
      <c r="B84" s="61" t="s">
        <v>10</v>
      </c>
      <c r="C84" s="45">
        <f>19422023.54+229670.1-19000000</f>
        <v>651693.6400000006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5">
        <f t="shared" si="5"/>
        <v>651693.6400000006</v>
      </c>
      <c r="AD84" s="35"/>
      <c r="AE84" s="79"/>
      <c r="AF84" s="91"/>
      <c r="AG84" s="90">
        <f t="shared" si="7"/>
        <v>0</v>
      </c>
    </row>
    <row r="85" spans="1:33" ht="13.5">
      <c r="A85" s="9"/>
      <c r="B85" s="61" t="s">
        <v>7</v>
      </c>
      <c r="C85" s="45">
        <v>1000000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>C85</f>
        <v>1000000</v>
      </c>
      <c r="AD85" s="35"/>
      <c r="AE85" s="79"/>
      <c r="AF85" s="91"/>
      <c r="AG85" s="90">
        <f t="shared" si="7"/>
        <v>0</v>
      </c>
    </row>
    <row r="86" spans="1:33" ht="13.5">
      <c r="A86" s="9"/>
      <c r="B86" s="62" t="s">
        <v>129</v>
      </c>
      <c r="C86" s="45">
        <f>AD86</f>
        <v>1500000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/>
      <c r="AD86" s="47">
        <v>1500000</v>
      </c>
      <c r="AE86" s="80">
        <f>AD86</f>
        <v>1500000</v>
      </c>
      <c r="AF86" s="91"/>
      <c r="AG86" s="90">
        <f t="shared" si="7"/>
        <v>0</v>
      </c>
    </row>
    <row r="87" spans="1:33" ht="18" customHeight="1">
      <c r="A87" s="9"/>
      <c r="B87" s="63" t="s">
        <v>148</v>
      </c>
      <c r="C87" s="45">
        <f>AC87</f>
        <v>100000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>
        <v>100000</v>
      </c>
      <c r="AD87" s="35"/>
      <c r="AE87" s="79"/>
      <c r="AF87" s="91"/>
      <c r="AG87" s="90">
        <f t="shared" si="7"/>
        <v>0</v>
      </c>
    </row>
    <row r="88" spans="1:33" ht="13.5" customHeight="1" hidden="1">
      <c r="A88" s="9"/>
      <c r="B88" s="62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/>
      <c r="AD88" s="47"/>
      <c r="AE88" s="80"/>
      <c r="AF88" s="15"/>
      <c r="AG88" s="90" t="e">
        <f t="shared" si="7"/>
        <v>#DIV/0!</v>
      </c>
    </row>
    <row r="89" spans="1:33" ht="14.25" customHeight="1" hidden="1" thickBot="1">
      <c r="A89" s="9"/>
      <c r="B89" s="6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4">
        <f t="shared" si="5"/>
        <v>0</v>
      </c>
      <c r="AD89" s="48"/>
      <c r="AE89" s="77"/>
      <c r="AF89" s="15"/>
      <c r="AG89" s="90" t="e">
        <f t="shared" si="7"/>
        <v>#DIV/0!</v>
      </c>
    </row>
    <row r="90" spans="1:33" ht="13.5" customHeight="1" hidden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29.25" customHeight="1">
      <c r="A91" s="9" t="s">
        <v>138</v>
      </c>
      <c r="B91" s="60" t="s">
        <v>186</v>
      </c>
      <c r="C91" s="44">
        <f>SUM(C92:C93)</f>
        <v>331841.32</v>
      </c>
      <c r="D91" s="44">
        <f aca="true" t="shared" si="11" ref="D91:AB91">SUM(D92:D93)</f>
        <v>0</v>
      </c>
      <c r="E91" s="44">
        <f t="shared" si="11"/>
        <v>0</v>
      </c>
      <c r="F91" s="44">
        <f t="shared" si="11"/>
        <v>0</v>
      </c>
      <c r="G91" s="44">
        <f t="shared" si="11"/>
        <v>0</v>
      </c>
      <c r="H91" s="44">
        <f t="shared" si="11"/>
        <v>0</v>
      </c>
      <c r="I91" s="44">
        <f t="shared" si="11"/>
        <v>0</v>
      </c>
      <c r="J91" s="44">
        <f t="shared" si="11"/>
        <v>0</v>
      </c>
      <c r="K91" s="44">
        <f t="shared" si="11"/>
        <v>0</v>
      </c>
      <c r="L91" s="44">
        <f t="shared" si="11"/>
        <v>0</v>
      </c>
      <c r="M91" s="44">
        <f t="shared" si="11"/>
        <v>0</v>
      </c>
      <c r="N91" s="44">
        <f t="shared" si="11"/>
        <v>0</v>
      </c>
      <c r="O91" s="44">
        <f t="shared" si="11"/>
        <v>0</v>
      </c>
      <c r="P91" s="44">
        <f t="shared" si="11"/>
        <v>0</v>
      </c>
      <c r="Q91" s="44">
        <f t="shared" si="11"/>
        <v>0</v>
      </c>
      <c r="R91" s="44">
        <f t="shared" si="11"/>
        <v>0</v>
      </c>
      <c r="S91" s="44">
        <f t="shared" si="11"/>
        <v>0</v>
      </c>
      <c r="T91" s="44">
        <f t="shared" si="11"/>
        <v>0</v>
      </c>
      <c r="U91" s="44">
        <f t="shared" si="11"/>
        <v>0</v>
      </c>
      <c r="V91" s="44">
        <f t="shared" si="11"/>
        <v>0</v>
      </c>
      <c r="W91" s="44">
        <f t="shared" si="11"/>
        <v>0</v>
      </c>
      <c r="X91" s="44">
        <f t="shared" si="11"/>
        <v>0</v>
      </c>
      <c r="Y91" s="44">
        <f t="shared" si="11"/>
        <v>0</v>
      </c>
      <c r="Z91" s="44">
        <f t="shared" si="11"/>
        <v>0</v>
      </c>
      <c r="AA91" s="44">
        <f t="shared" si="11"/>
        <v>0</v>
      </c>
      <c r="AB91" s="44">
        <f t="shared" si="11"/>
        <v>0</v>
      </c>
      <c r="AC91" s="44">
        <f t="shared" si="5"/>
        <v>331841.32</v>
      </c>
      <c r="AD91" s="49"/>
      <c r="AE91" s="77"/>
      <c r="AF91" s="44">
        <f>SUM(AF92:AF93)</f>
        <v>61778.05</v>
      </c>
      <c r="AG91" s="90">
        <f t="shared" si="7"/>
        <v>18.616744292121307</v>
      </c>
    </row>
    <row r="92" spans="1:33" ht="13.5">
      <c r="A92" s="9"/>
      <c r="B92" s="61" t="s">
        <v>11</v>
      </c>
      <c r="C92" s="45">
        <v>250041.32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5">
        <f t="shared" si="5"/>
        <v>250041.32</v>
      </c>
      <c r="AD92" s="35"/>
      <c r="AE92" s="77"/>
      <c r="AF92" s="50">
        <f>41185.37+20592.68</f>
        <v>61778.05</v>
      </c>
      <c r="AG92" s="90">
        <f t="shared" si="7"/>
        <v>24.707136404495063</v>
      </c>
    </row>
    <row r="93" spans="1:33" ht="32.25" customHeight="1">
      <c r="A93" s="9"/>
      <c r="B93" s="61" t="s">
        <v>12</v>
      </c>
      <c r="C93" s="45">
        <v>81800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81800</v>
      </c>
      <c r="AD93" s="35"/>
      <c r="AE93" s="77"/>
      <c r="AF93" s="91"/>
      <c r="AG93" s="90">
        <f t="shared" si="7"/>
        <v>0</v>
      </c>
    </row>
    <row r="94" spans="1:33" ht="13.5">
      <c r="A94" s="9" t="s">
        <v>139</v>
      </c>
      <c r="B94" s="60" t="s">
        <v>21</v>
      </c>
      <c r="C94" s="44">
        <f>AC94+AD94</f>
        <v>12502157.14</v>
      </c>
      <c r="D94" s="44">
        <f aca="true" t="shared" si="12" ref="D94:AB94">SUM(D95:D96)</f>
        <v>0</v>
      </c>
      <c r="E94" s="44">
        <f t="shared" si="12"/>
        <v>0</v>
      </c>
      <c r="F94" s="44">
        <f t="shared" si="12"/>
        <v>0</v>
      </c>
      <c r="G94" s="44">
        <f t="shared" si="12"/>
        <v>0</v>
      </c>
      <c r="H94" s="44">
        <f t="shared" si="12"/>
        <v>0</v>
      </c>
      <c r="I94" s="44">
        <f t="shared" si="12"/>
        <v>0</v>
      </c>
      <c r="J94" s="44">
        <f t="shared" si="12"/>
        <v>0</v>
      </c>
      <c r="K94" s="44">
        <f t="shared" si="12"/>
        <v>0</v>
      </c>
      <c r="L94" s="44">
        <f t="shared" si="12"/>
        <v>0</v>
      </c>
      <c r="M94" s="44">
        <f t="shared" si="12"/>
        <v>0</v>
      </c>
      <c r="N94" s="44">
        <f t="shared" si="12"/>
        <v>0</v>
      </c>
      <c r="O94" s="44">
        <f t="shared" si="12"/>
        <v>0</v>
      </c>
      <c r="P94" s="44">
        <f t="shared" si="12"/>
        <v>0</v>
      </c>
      <c r="Q94" s="44">
        <f t="shared" si="12"/>
        <v>0</v>
      </c>
      <c r="R94" s="44">
        <f t="shared" si="12"/>
        <v>0</v>
      </c>
      <c r="S94" s="44">
        <f t="shared" si="12"/>
        <v>0</v>
      </c>
      <c r="T94" s="44">
        <f t="shared" si="12"/>
        <v>0</v>
      </c>
      <c r="U94" s="44">
        <f t="shared" si="12"/>
        <v>0</v>
      </c>
      <c r="V94" s="44">
        <f t="shared" si="12"/>
        <v>0</v>
      </c>
      <c r="W94" s="44">
        <f t="shared" si="12"/>
        <v>0</v>
      </c>
      <c r="X94" s="44">
        <f t="shared" si="12"/>
        <v>0</v>
      </c>
      <c r="Y94" s="44">
        <f t="shared" si="12"/>
        <v>0</v>
      </c>
      <c r="Z94" s="44">
        <f t="shared" si="12"/>
        <v>0</v>
      </c>
      <c r="AA94" s="44">
        <f t="shared" si="12"/>
        <v>0</v>
      </c>
      <c r="AB94" s="44">
        <f t="shared" si="12"/>
        <v>0</v>
      </c>
      <c r="AC94" s="44">
        <f>AC95+AC96+AC97+AC98+AC99</f>
        <v>11802157.14</v>
      </c>
      <c r="AD94" s="44">
        <f>AD95+AD96+AD97+AD98+AD99</f>
        <v>700000</v>
      </c>
      <c r="AE94" s="44">
        <f>AE95+AE96+AE97+AE98+AE99</f>
        <v>700000</v>
      </c>
      <c r="AF94" s="44">
        <f>AF95+AF96+AF97+AF98+AF99</f>
        <v>3608153.62</v>
      </c>
      <c r="AG94" s="89">
        <f t="shared" si="7"/>
        <v>28.860248512281938</v>
      </c>
    </row>
    <row r="95" spans="1:33" ht="46.5" customHeight="1">
      <c r="A95" s="9"/>
      <c r="B95" s="61" t="s">
        <v>31</v>
      </c>
      <c r="C95" s="45">
        <f>8326507.14+1750000+1400000</f>
        <v>11476507.14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5">
        <f t="shared" si="5"/>
        <v>11476507.14</v>
      </c>
      <c r="AD95" s="35"/>
      <c r="AE95" s="79"/>
      <c r="AF95" s="95">
        <f>1849776.67+35398.49+348676.62+34400+281219.17+131897.64+177702.86+131897.64+54600+34999.99+205692.41+140276.5+35000+8015.63</f>
        <v>3469553.62</v>
      </c>
      <c r="AG95" s="90">
        <f t="shared" si="7"/>
        <v>30.23179071537614</v>
      </c>
    </row>
    <row r="96" spans="1:33" ht="42">
      <c r="A96" s="9"/>
      <c r="B96" s="61" t="s">
        <v>13</v>
      </c>
      <c r="C96" s="45">
        <v>150000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>C96</f>
        <v>150000</v>
      </c>
      <c r="AD96" s="17"/>
      <c r="AE96" s="81"/>
      <c r="AF96" s="94"/>
      <c r="AG96" s="90">
        <f t="shared" si="7"/>
        <v>0</v>
      </c>
    </row>
    <row r="97" spans="1:33" ht="13.5">
      <c r="A97" s="9"/>
      <c r="B97" s="28" t="s">
        <v>130</v>
      </c>
      <c r="C97" s="45">
        <f>AD97</f>
        <v>700000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/>
      <c r="AD97" s="34">
        <v>700000</v>
      </c>
      <c r="AE97" s="82">
        <f>AD97</f>
        <v>700000</v>
      </c>
      <c r="AF97" s="94"/>
      <c r="AG97" s="90">
        <f t="shared" si="7"/>
        <v>0</v>
      </c>
    </row>
    <row r="98" spans="1:33" ht="19.5" customHeight="1">
      <c r="A98" s="9"/>
      <c r="B98" s="61" t="s">
        <v>180</v>
      </c>
      <c r="C98" s="45">
        <f>AD98+AC98</f>
        <v>80100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66">
        <v>80100</v>
      </c>
      <c r="AD98" s="34"/>
      <c r="AE98" s="82"/>
      <c r="AF98" s="94">
        <v>80100</v>
      </c>
      <c r="AG98" s="90">
        <f t="shared" si="7"/>
        <v>100</v>
      </c>
    </row>
    <row r="99" spans="1:33" ht="13.5">
      <c r="A99" s="9"/>
      <c r="B99" s="61" t="s">
        <v>192</v>
      </c>
      <c r="C99" s="45">
        <v>95550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95550</v>
      </c>
      <c r="AD99" s="34"/>
      <c r="AE99" s="82"/>
      <c r="AF99" s="94">
        <v>58500</v>
      </c>
      <c r="AG99" s="90">
        <f t="shared" si="7"/>
        <v>61.224489795918366</v>
      </c>
    </row>
    <row r="100" spans="1:33" ht="27.75">
      <c r="A100" s="9" t="s">
        <v>140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141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142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143</v>
      </c>
      <c r="B106" s="60" t="s">
        <v>188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144</v>
      </c>
      <c r="B109" s="60" t="s">
        <v>187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153</v>
      </c>
      <c r="B112" s="60" t="s">
        <v>154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127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145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128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69954.75</v>
      </c>
      <c r="AG115" s="86">
        <f t="shared" si="7"/>
        <v>0.7114837425816075</v>
      </c>
    </row>
    <row r="116" spans="1:33" ht="21" customHeight="1">
      <c r="A116" s="9" t="s">
        <v>131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69954.75</v>
      </c>
      <c r="AG116" s="87">
        <f t="shared" si="7"/>
        <v>8.405653694962178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</f>
        <v>69954.75</v>
      </c>
      <c r="AG117" s="88">
        <f t="shared" si="7"/>
        <v>8.491926541022202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132</v>
      </c>
      <c r="B119" s="65" t="s">
        <v>191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16" t="s">
        <v>49</v>
      </c>
      <c r="B120" s="117"/>
      <c r="C120" s="53">
        <f>AC120+AE120</f>
        <v>87975018.44999999</v>
      </c>
      <c r="D120" s="53">
        <f aca="true" t="shared" si="20" ref="D120:AB120">D113+D60+D115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AC115+AC113+AC60</f>
        <v>47431049.6</v>
      </c>
      <c r="AD120" s="36">
        <f>AE120</f>
        <v>40543968.849999994</v>
      </c>
      <c r="AE120" s="75">
        <f>AE6+AE56+AE58+AE60+AE113+AE115</f>
        <v>40543968.849999994</v>
      </c>
      <c r="AF120" s="53">
        <f>AF115+AF113+AF60+AF58+AF56+AF6</f>
        <v>14141857.290000001</v>
      </c>
      <c r="AG120" s="86">
        <f t="shared" si="7"/>
        <v>16.074855725136825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15"/>
      <c r="B124" s="1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2018-05-18T05:25:55Z</cp:lastPrinted>
  <dcterms:created xsi:type="dcterms:W3CDTF">2014-01-17T10:52:16Z</dcterms:created>
  <dcterms:modified xsi:type="dcterms:W3CDTF">2018-05-18T07:24:11Z</dcterms:modified>
  <cp:category/>
  <cp:version/>
  <cp:contentType/>
  <cp:contentStatus/>
</cp:coreProperties>
</file>